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RV-FILE-001\XA7_Redirect$\NIVE\Desktop\"/>
    </mc:Choice>
  </mc:AlternateContent>
  <bookViews>
    <workbookView xWindow="0" yWindow="0" windowWidth="21570" windowHeight="4515"/>
  </bookViews>
  <sheets>
    <sheet name="Kostenberechnung" sheetId="4" r:id="rId1"/>
    <sheet name="Formelberechnung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" l="1"/>
  <c r="G4" i="3" s="1"/>
  <c r="E4" i="3"/>
  <c r="D4" i="3"/>
  <c r="C4" i="3"/>
  <c r="F3" i="3"/>
  <c r="E3" i="3"/>
  <c r="D3" i="3"/>
  <c r="C3" i="3"/>
  <c r="D22" i="4"/>
  <c r="D11" i="4" l="1"/>
  <c r="C9" i="3" l="1"/>
  <c r="E6" i="3" l="1"/>
  <c r="B8" i="4"/>
  <c r="D19" i="4"/>
  <c r="D18" i="4"/>
  <c r="D17" i="4"/>
  <c r="D16" i="4"/>
  <c r="D15" i="4"/>
  <c r="D14" i="4"/>
  <c r="D9" i="3"/>
  <c r="D8" i="3"/>
  <c r="K10" i="4" l="1"/>
  <c r="F9" i="3"/>
  <c r="E22" i="4" s="1"/>
  <c r="F6" i="3"/>
  <c r="F8" i="3"/>
  <c r="F2" i="3"/>
  <c r="F5" i="3"/>
  <c r="F7" i="3"/>
  <c r="C8" i="3"/>
  <c r="E8" i="3"/>
  <c r="C7" i="3"/>
  <c r="D7" i="3"/>
  <c r="E7" i="3"/>
  <c r="E5" i="3"/>
  <c r="D2" i="3"/>
  <c r="C5" i="3"/>
  <c r="C6" i="3"/>
  <c r="C2" i="3"/>
  <c r="D5" i="3"/>
  <c r="D6" i="3"/>
  <c r="G9" i="3" l="1"/>
  <c r="G2" i="3"/>
  <c r="E11" i="4" s="1"/>
  <c r="F11" i="4" l="1"/>
  <c r="E14" i="4"/>
  <c r="G5" i="3"/>
  <c r="E16" i="4" s="1"/>
  <c r="G8" i="3"/>
  <c r="E19" i="4" s="1"/>
  <c r="E15" i="4"/>
  <c r="G6" i="3"/>
  <c r="E17" i="4" s="1"/>
  <c r="G7" i="3"/>
  <c r="E18" i="4" s="1"/>
  <c r="F17" i="4" l="1"/>
  <c r="F19" i="4"/>
  <c r="F16" i="4"/>
  <c r="F18" i="4"/>
  <c r="F15" i="4"/>
  <c r="F14" i="4"/>
</calcChain>
</file>

<file path=xl/sharedStrings.xml><?xml version="1.0" encoding="utf-8"?>
<sst xmlns="http://schemas.openxmlformats.org/spreadsheetml/2006/main" count="57" uniqueCount="43">
  <si>
    <t>Basisangaben</t>
  </si>
  <si>
    <t>Einkommen</t>
  </si>
  <si>
    <t>Vermögen</t>
  </si>
  <si>
    <t>Massgebendes Einkommen</t>
  </si>
  <si>
    <t>Angebot</t>
  </si>
  <si>
    <t>Stunden/Woche</t>
  </si>
  <si>
    <t>Anz. Mittagsessen</t>
  </si>
  <si>
    <t>Kosten/Woche (ohne Subvention)</t>
  </si>
  <si>
    <t>Kosten/Woche (mit Subvention)</t>
  </si>
  <si>
    <t>Schulergänzend</t>
  </si>
  <si>
    <t>Vollkosten</t>
  </si>
  <si>
    <t>Subvention/Woche</t>
  </si>
  <si>
    <t>Subvention/Monat</t>
  </si>
  <si>
    <t>Tagesfamilie, jünger als 18 Monate</t>
  </si>
  <si>
    <t>Tagesfamilie</t>
  </si>
  <si>
    <t>Kindertagesstätte, jünger als 18 Monate</t>
  </si>
  <si>
    <t>Kindertagesstätte</t>
  </si>
  <si>
    <t>Kindertagesstätte mit QualiKita-Label, jünger als 18 Monate</t>
  </si>
  <si>
    <t>Kindertagesstätte mit QualiKita-Label</t>
  </si>
  <si>
    <t>Tage/Woche</t>
  </si>
  <si>
    <t>Ferienhort</t>
  </si>
  <si>
    <t>Betreuungsangebote</t>
  </si>
  <si>
    <t>Maximal-subvention</t>
  </si>
  <si>
    <t>Steigung m</t>
  </si>
  <si>
    <t>Ausgangs-wert b</t>
  </si>
  <si>
    <t>Berechnungs-formel</t>
  </si>
  <si>
    <t>Berechnungs-formel mit Geschwister-rabatt</t>
  </si>
  <si>
    <t>Berechnungsformel Linear</t>
  </si>
  <si>
    <t>y=mx+b</t>
  </si>
  <si>
    <t>Y= Subventionsbeitrag</t>
  </si>
  <si>
    <t>m=Steigung</t>
  </si>
  <si>
    <t>x= anrechenbares Jahreseinkommen</t>
  </si>
  <si>
    <t>b= Wert bei x= 0</t>
  </si>
  <si>
    <t>Minimalsubvention= CHF 1.00 pro Stunde</t>
  </si>
  <si>
    <t>Qualikita Zuschlag= CHF 1.00. pro Stunde</t>
  </si>
  <si>
    <t>Geschwisterrabatt= CHF 1.00 pro Stunde</t>
  </si>
  <si>
    <t>Minimale Kostenbeiteiligung Eltern= CHF 1.50 pro Stunde</t>
  </si>
  <si>
    <t>Die minimale Kostenbeteiligung wird auch durch zusätzliche Rabatte oder Zuschläge nicht unterschritten.</t>
  </si>
  <si>
    <t>Anzahl Kinder</t>
  </si>
  <si>
    <t>Quellensteuer</t>
  </si>
  <si>
    <t>Kalkulation Pro Kind</t>
  </si>
  <si>
    <t>Kosten/Jahr (mit Subvention)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</si>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</sst>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CHF&quot;\ * #,##0.00_ ;_ &quot;CHF&quot;\ * \-#,##0.00_ ;_ &quot;CHF&quot;\ * &quot;-&quot;??_ ;_ @_ "/>
    <numFmt numFmtId="164" formatCode="_(&quot;CHF&quot;* #,##0.00_);_(&quot;CHF&quot;* \(#,##0.00\);_(&quot;CHF&quot;* &quot;-&quot;??_);_(@_)"/>
    <numFmt numFmtId="165" formatCode="_(&quot;CHF&quot;* #,##0.00_);_(&quot;CHF&quot;* \(#,##0.00\);_(&quot;CHF&quot;* &quot; 0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1" applyFont="1" applyBorder="1" applyAlignment="1">
      <alignment wrapText="1"/>
    </xf>
    <xf numFmtId="0" fontId="0" fillId="0" borderId="1" xfId="0" applyBorder="1"/>
    <xf numFmtId="164" fontId="0" fillId="0" borderId="1" xfId="1" applyFont="1" applyBorder="1"/>
    <xf numFmtId="44" fontId="0" fillId="0" borderId="1" xfId="0" applyNumberFormat="1" applyBorder="1"/>
    <xf numFmtId="0" fontId="3" fillId="0" borderId="1" xfId="0" applyFont="1" applyBorder="1"/>
    <xf numFmtId="0" fontId="3" fillId="0" borderId="0" xfId="0" applyFont="1"/>
    <xf numFmtId="164" fontId="0" fillId="0" borderId="1" xfId="0" applyNumberFormat="1" applyBorder="1"/>
    <xf numFmtId="164" fontId="0" fillId="0" borderId="0" xfId="1" applyFont="1" applyFill="1" applyBorder="1"/>
    <xf numFmtId="44" fontId="0" fillId="0" borderId="0" xfId="0" applyNumberFormat="1"/>
    <xf numFmtId="164" fontId="3" fillId="0" borderId="1" xfId="1" applyFont="1" applyBorder="1"/>
    <xf numFmtId="44" fontId="3" fillId="0" borderId="1" xfId="0" applyNumberFormat="1" applyFont="1" applyBorder="1"/>
    <xf numFmtId="165" fontId="0" fillId="0" borderId="1" xfId="1" applyNumberFormat="1" applyFont="1" applyBorder="1"/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4" fontId="0" fillId="0" borderId="1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0" fontId="0" fillId="0" borderId="0" xfId="0" applyBorder="1" applyAlignment="1">
      <alignment wrapText="1"/>
    </xf>
  </cellXfs>
  <cellStyles count="3">
    <cellStyle name="Standard" xfId="0" builtinId="0"/>
    <cellStyle name="Währung" xfId="1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23"/>
  <sheetViews>
    <sheetView tabSelected="1" zoomScale="99" workbookViewId="0">
      <selection activeCell="B12" sqref="B12"/>
    </sheetView>
  </sheetViews>
  <sheetFormatPr baseColWidth="10" defaultColWidth="11" defaultRowHeight="15.75" x14ac:dyDescent="0.25"/>
  <cols>
    <col min="1" max="1" width="53" customWidth="1"/>
    <col min="2" max="2" width="16.125" bestFit="1" customWidth="1"/>
    <col min="3" max="3" width="16.375" bestFit="1" customWidth="1"/>
    <col min="4" max="4" width="30.75" bestFit="1" customWidth="1"/>
    <col min="5" max="5" width="29.25" bestFit="1" customWidth="1"/>
    <col min="6" max="6" width="26.75" bestFit="1" customWidth="1"/>
    <col min="7" max="7" width="15.375" bestFit="1" customWidth="1"/>
  </cols>
  <sheetData>
    <row r="1" spans="1:11" x14ac:dyDescent="0.25">
      <c r="A1" s="9" t="s">
        <v>40</v>
      </c>
    </row>
    <row r="3" spans="1:11" x14ac:dyDescent="0.25">
      <c r="A3" s="9" t="s">
        <v>0</v>
      </c>
    </row>
    <row r="4" spans="1:11" x14ac:dyDescent="0.25">
      <c r="A4" s="5" t="s">
        <v>1</v>
      </c>
      <c r="B4" s="16">
        <v>0</v>
      </c>
    </row>
    <row r="5" spans="1:11" x14ac:dyDescent="0.25">
      <c r="A5" s="5" t="s">
        <v>2</v>
      </c>
      <c r="B5" s="16">
        <v>0</v>
      </c>
    </row>
    <row r="6" spans="1:11" x14ac:dyDescent="0.25">
      <c r="A6" s="5" t="s">
        <v>38</v>
      </c>
      <c r="B6" s="17">
        <v>1</v>
      </c>
    </row>
    <row r="7" spans="1:11" x14ac:dyDescent="0.25">
      <c r="A7" s="5" t="s">
        <v>39</v>
      </c>
      <c r="B7" s="18" t="s">
        <v>42</v>
      </c>
    </row>
    <row r="8" spans="1:11" x14ac:dyDescent="0.25">
      <c r="A8" s="5" t="s">
        <v>3</v>
      </c>
      <c r="B8" s="10">
        <f>IF(B7="Ja",B4*0.75,B4)+B5/100*5</f>
        <v>0</v>
      </c>
    </row>
    <row r="10" spans="1:11" x14ac:dyDescent="0.25">
      <c r="A10" s="8" t="s">
        <v>4</v>
      </c>
      <c r="B10" s="8" t="s">
        <v>5</v>
      </c>
      <c r="C10" s="8" t="s">
        <v>6</v>
      </c>
      <c r="D10" s="8" t="s">
        <v>7</v>
      </c>
      <c r="E10" s="8" t="s">
        <v>8</v>
      </c>
      <c r="F10" s="8" t="s">
        <v>41</v>
      </c>
      <c r="K10">
        <f xml:space="preserve"> IF(B8 &lt; 120000,1,0)</f>
        <v>1</v>
      </c>
    </row>
    <row r="11" spans="1:11" x14ac:dyDescent="0.25">
      <c r="A11" s="5" t="s">
        <v>9</v>
      </c>
      <c r="B11" s="17">
        <v>0</v>
      </c>
      <c r="C11" s="17">
        <v>0</v>
      </c>
      <c r="D11" s="6">
        <f>Formelberechnung!B2*B11+12.5*C11</f>
        <v>0</v>
      </c>
      <c r="E11" s="6">
        <f>(Formelberechnung!B2-IF(AND(B6&gt;1,B8&lt;121000),Formelberechnung!G2,Formelberechnung!F2))*B11 + (12.5*C11)</f>
        <v>0</v>
      </c>
      <c r="F11" s="7">
        <f>E11*39</f>
        <v>0</v>
      </c>
    </row>
    <row r="12" spans="1:11" x14ac:dyDescent="0.25">
      <c r="D12" s="11"/>
      <c r="E12" s="11"/>
      <c r="F12" s="12"/>
    </row>
    <row r="13" spans="1:11" x14ac:dyDescent="0.25">
      <c r="A13" s="8" t="s">
        <v>4</v>
      </c>
      <c r="B13" s="8" t="s">
        <v>5</v>
      </c>
      <c r="C13" s="8"/>
      <c r="D13" s="13" t="s">
        <v>10</v>
      </c>
      <c r="E13" s="13" t="s">
        <v>11</v>
      </c>
      <c r="F13" s="14" t="s">
        <v>12</v>
      </c>
      <c r="G13" s="9"/>
    </row>
    <row r="14" spans="1:11" x14ac:dyDescent="0.25">
      <c r="A14" s="3" t="s">
        <v>13</v>
      </c>
      <c r="B14" s="17">
        <v>0</v>
      </c>
      <c r="C14" s="5"/>
      <c r="D14" s="6">
        <f>Formelberechnung!B3*B14</f>
        <v>0</v>
      </c>
      <c r="E14" s="15">
        <f>D14 - (Formelberechnung!B3-IF(AND(B6&gt;1,B8&lt;121000),Formelberechnung!G3,Formelberechnung!F3))*B14</f>
        <v>0</v>
      </c>
      <c r="F14" s="7">
        <f t="shared" ref="F14:F19" si="0">E14*4</f>
        <v>0</v>
      </c>
    </row>
    <row r="15" spans="1:11" x14ac:dyDescent="0.25">
      <c r="A15" s="3" t="s">
        <v>14</v>
      </c>
      <c r="B15" s="17">
        <v>0</v>
      </c>
      <c r="C15" s="5"/>
      <c r="D15" s="6">
        <f>Formelberechnung!B4*B15</f>
        <v>0</v>
      </c>
      <c r="E15" s="15">
        <f>D15 - (Formelberechnung!B4-IF(AND(B6&gt;1,B8&lt;121000),Formelberechnung!G4,Formelberechnung!F4))*B15</f>
        <v>0</v>
      </c>
      <c r="F15" s="7">
        <f t="shared" si="0"/>
        <v>0</v>
      </c>
    </row>
    <row r="16" spans="1:11" x14ac:dyDescent="0.25">
      <c r="A16" s="3" t="s">
        <v>15</v>
      </c>
      <c r="B16" s="17">
        <v>0</v>
      </c>
      <c r="C16" s="5"/>
      <c r="D16" s="6">
        <f>Formelberechnung!B5*B16</f>
        <v>0</v>
      </c>
      <c r="E16" s="15">
        <f>D16 - (Formelberechnung!B5-IF(AND(B6&gt;1,B8&lt;121000),Formelberechnung!G5,Formelberechnung!F5))*B16</f>
        <v>0</v>
      </c>
      <c r="F16" s="7">
        <f t="shared" si="0"/>
        <v>0</v>
      </c>
    </row>
    <row r="17" spans="1:6" x14ac:dyDescent="0.25">
      <c r="A17" s="3" t="s">
        <v>16</v>
      </c>
      <c r="B17" s="17">
        <v>0</v>
      </c>
      <c r="C17" s="5"/>
      <c r="D17" s="6">
        <f>Formelberechnung!B6*B17</f>
        <v>0</v>
      </c>
      <c r="E17" s="15">
        <f>D17 - (Formelberechnung!B6-IF(AND(B6&gt;1,B8&lt;121000),Formelberechnung!G6,Formelberechnung!F6))*B17</f>
        <v>0</v>
      </c>
      <c r="F17" s="7">
        <f t="shared" si="0"/>
        <v>0</v>
      </c>
    </row>
    <row r="18" spans="1:6" x14ac:dyDescent="0.25">
      <c r="A18" s="3" t="s">
        <v>17</v>
      </c>
      <c r="B18" s="17">
        <v>0</v>
      </c>
      <c r="C18" s="5"/>
      <c r="D18" s="6">
        <f>Formelberechnung!B7*B18</f>
        <v>0</v>
      </c>
      <c r="E18" s="15">
        <f>D18 - (Formelberechnung!B7-IF(AND(B6&gt;1,B8&lt;121000),Formelberechnung!G7,Formelberechnung!F7))*B18</f>
        <v>0</v>
      </c>
      <c r="F18" s="7">
        <f t="shared" si="0"/>
        <v>0</v>
      </c>
    </row>
    <row r="19" spans="1:6" x14ac:dyDescent="0.25">
      <c r="A19" s="3" t="s">
        <v>18</v>
      </c>
      <c r="B19" s="17">
        <v>0</v>
      </c>
      <c r="C19" s="5"/>
      <c r="D19" s="6">
        <f>Formelberechnung!B8*B19</f>
        <v>0</v>
      </c>
      <c r="E19" s="15">
        <f>D19 - (Formelberechnung!B8-IF(AND(B6&gt;1,B8&lt;121000),Formelberechnung!G8,Formelberechnung!F8))*B19</f>
        <v>0</v>
      </c>
      <c r="F19" s="7">
        <f t="shared" si="0"/>
        <v>0</v>
      </c>
    </row>
    <row r="21" spans="1:6" x14ac:dyDescent="0.25">
      <c r="A21" s="8" t="s">
        <v>4</v>
      </c>
      <c r="B21" s="8" t="s">
        <v>19</v>
      </c>
      <c r="C21" s="8"/>
      <c r="D21" s="13" t="s">
        <v>10</v>
      </c>
      <c r="E21" s="13" t="s">
        <v>8</v>
      </c>
    </row>
    <row r="22" spans="1:6" x14ac:dyDescent="0.25">
      <c r="A22" s="3" t="s">
        <v>20</v>
      </c>
      <c r="B22" s="17">
        <v>0</v>
      </c>
      <c r="C22" s="5"/>
      <c r="D22" s="6">
        <f>B22*112</f>
        <v>0</v>
      </c>
      <c r="E22" s="6">
        <f>B22*(10.5*9.5+12.5-0.25-10.5*Formelberechnung!F9)-IF(AND(B6&gt;1,B8&lt;121000),10.5,0)</f>
        <v>0</v>
      </c>
    </row>
    <row r="23" spans="1:6" x14ac:dyDescent="0.25">
      <c r="E23" s="12"/>
    </row>
  </sheetData>
  <sheetProtection selectLockedCells="1"/>
  <dataValidations count="1">
    <dataValidation type="list" allowBlank="1" showInputMessage="1" showErrorMessage="1" sqref="B7">
      <formula1>"Ja, Nein"</formula1>
    </dataValidation>
  </dataValidation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26"/>
  <sheetViews>
    <sheetView zoomScaleNormal="100" workbookViewId="0">
      <selection activeCell="C11" sqref="C11"/>
    </sheetView>
  </sheetViews>
  <sheetFormatPr baseColWidth="10" defaultColWidth="11" defaultRowHeight="15.75" x14ac:dyDescent="0.25"/>
  <cols>
    <col min="1" max="1" width="48" customWidth="1"/>
    <col min="2" max="2" width="10.5" customWidth="1"/>
    <col min="3" max="3" width="10" customWidth="1"/>
    <col min="4" max="4" width="11.875" customWidth="1"/>
    <col min="5" max="5" width="10.625" customWidth="1"/>
    <col min="6" max="6" width="12.5" customWidth="1"/>
    <col min="7" max="7" width="15.375" customWidth="1"/>
  </cols>
  <sheetData>
    <row r="1" spans="1:12" ht="63" x14ac:dyDescent="0.25">
      <c r="A1" s="2" t="s">
        <v>21</v>
      </c>
      <c r="B1" s="2" t="s">
        <v>10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</row>
    <row r="2" spans="1:12" x14ac:dyDescent="0.25">
      <c r="A2" s="3" t="s">
        <v>9</v>
      </c>
      <c r="B2" s="4">
        <v>9.5</v>
      </c>
      <c r="C2" s="3">
        <f>B2-1.5</f>
        <v>8</v>
      </c>
      <c r="D2" s="3">
        <f t="shared" ref="D2:D7" si="0">(B2-2.5)/80000</f>
        <v>8.7499999999999999E-5</v>
      </c>
      <c r="E2" s="3">
        <v>12.5</v>
      </c>
      <c r="F2" s="3">
        <f>IF(Kostenberechnung!$B8&lt;=40000,Formelberechnung!$C$2,IF(Kostenberechnung!$B8&gt;120000,0,Formelberechnung!$E$2-(Formelberechnung!$D$2*Kostenberechnung!$B8)))</f>
        <v>8</v>
      </c>
      <c r="G2" s="3">
        <f t="shared" ref="G2" si="1">IF(F2+1&gt;C2,C2,F2+1)</f>
        <v>8</v>
      </c>
    </row>
    <row r="3" spans="1:12" x14ac:dyDescent="0.25">
      <c r="A3" s="3" t="s">
        <v>13</v>
      </c>
      <c r="B3" s="4">
        <v>13.75</v>
      </c>
      <c r="C3" s="3">
        <f t="shared" ref="C3:C4" si="2">B3-1.5</f>
        <v>12.25</v>
      </c>
      <c r="D3" s="3">
        <f t="shared" si="0"/>
        <v>1.4062499999999999E-4</v>
      </c>
      <c r="E3" s="3">
        <f t="shared" ref="E3:E4" si="3">1-(-(B3-2.5)/80000*120000)</f>
        <v>17.875</v>
      </c>
      <c r="F3" s="3">
        <f>IF(Kostenberechnung!$B7&lt;=40000,Formelberechnung!$C$4,IF(Kostenberechnung!$B7&gt;120000,0,Formelberechnung!$E$4-(Formelberechnung!$D$4*Kostenberechnung!$B7)))</f>
        <v>0</v>
      </c>
      <c r="G3" s="3">
        <v>12</v>
      </c>
    </row>
    <row r="4" spans="1:12" x14ac:dyDescent="0.25">
      <c r="A4" s="3" t="s">
        <v>14</v>
      </c>
      <c r="B4" s="4">
        <v>12.5</v>
      </c>
      <c r="C4" s="3">
        <f t="shared" si="2"/>
        <v>11</v>
      </c>
      <c r="D4" s="3">
        <f t="shared" si="0"/>
        <v>1.25E-4</v>
      </c>
      <c r="E4" s="3">
        <f t="shared" si="3"/>
        <v>16</v>
      </c>
      <c r="F4" s="3">
        <f>IF(Kostenberechnung!$B9&lt;=40000,Formelberechnung!$C$3,IF(Kostenberechnung!$B9&gt;120000,0,Formelberechnung!$E$3-(Formelberechnung!$D$3*Kostenberechnung!$B9)))</f>
        <v>12.25</v>
      </c>
      <c r="G4" s="3">
        <f t="shared" ref="G4" si="4">IF(F4+1&gt;C4,C4,F4+1)</f>
        <v>11</v>
      </c>
    </row>
    <row r="5" spans="1:12" ht="15.75" customHeight="1" x14ac:dyDescent="0.25">
      <c r="A5" s="3" t="s">
        <v>15</v>
      </c>
      <c r="B5" s="4">
        <v>13.8</v>
      </c>
      <c r="C5" s="3">
        <f t="shared" ref="C5:C8" si="5">B5-1.5</f>
        <v>12.3</v>
      </c>
      <c r="D5" s="3">
        <f t="shared" si="0"/>
        <v>1.4125000000000002E-4</v>
      </c>
      <c r="E5" s="3">
        <f t="shared" ref="E5:E8" si="6">1-(-(B5-2.5)/80000*120000)</f>
        <v>17.950000000000003</v>
      </c>
      <c r="F5" s="3">
        <f>IF(Kostenberechnung!$B8&lt;=40000,Formelberechnung!$C$5,IF(Kostenberechnung!$B8&gt;120000,0,Formelberechnung!$E$5-(Formelberechnung!$D$5*Kostenberechnung!$B8)))</f>
        <v>12.3</v>
      </c>
      <c r="G5" s="3">
        <f t="shared" ref="G5:G8" si="7">IF(F5+1&gt;C5,C5,F5+1)</f>
        <v>12.3</v>
      </c>
    </row>
    <row r="6" spans="1:12" x14ac:dyDescent="0.25">
      <c r="A6" s="3" t="s">
        <v>16</v>
      </c>
      <c r="B6" s="4">
        <v>12.1</v>
      </c>
      <c r="C6" s="3">
        <f t="shared" si="5"/>
        <v>10.6</v>
      </c>
      <c r="D6" s="3">
        <f t="shared" si="0"/>
        <v>1.1999999999999999E-4</v>
      </c>
      <c r="E6" s="3">
        <f t="shared" si="6"/>
        <v>15.399999999999999</v>
      </c>
      <c r="F6" s="3">
        <f>IF(Kostenberechnung!$B8&lt;=40000,Formelberechnung!$C$6,IF(Kostenberechnung!$B8&gt;120000,0,Formelberechnung!$E$6-(Formelberechnung!$D$6*Kostenberechnung!$B8)))</f>
        <v>10.6</v>
      </c>
      <c r="G6" s="3">
        <f t="shared" si="7"/>
        <v>10.6</v>
      </c>
      <c r="K6" s="3"/>
    </row>
    <row r="7" spans="1:12" ht="31.5" x14ac:dyDescent="0.25">
      <c r="A7" s="3" t="s">
        <v>17</v>
      </c>
      <c r="B7" s="4">
        <v>14.8</v>
      </c>
      <c r="C7" s="3">
        <f t="shared" si="5"/>
        <v>13.3</v>
      </c>
      <c r="D7" s="3">
        <f t="shared" si="0"/>
        <v>1.5375E-4</v>
      </c>
      <c r="E7" s="3">
        <f t="shared" si="6"/>
        <v>19.45</v>
      </c>
      <c r="F7" s="3">
        <f>IF(Kostenberechnung!$B8&lt;=40000,Formelberechnung!$C$7,IF(Kostenberechnung!$B8&gt;120000,0,Formelberechnung!$E$7-(Formelberechnung!$D$7*Kostenberechnung!$B8)))</f>
        <v>13.3</v>
      </c>
      <c r="G7" s="3">
        <f t="shared" si="7"/>
        <v>13.3</v>
      </c>
    </row>
    <row r="8" spans="1:12" x14ac:dyDescent="0.25">
      <c r="A8" s="3" t="s">
        <v>18</v>
      </c>
      <c r="B8" s="4">
        <v>13.1</v>
      </c>
      <c r="C8" s="3">
        <f t="shared" si="5"/>
        <v>11.6</v>
      </c>
      <c r="D8" s="3">
        <f>(B8-2.5)/80000</f>
        <v>1.325E-4</v>
      </c>
      <c r="E8" s="3">
        <f t="shared" si="6"/>
        <v>16.899999999999999</v>
      </c>
      <c r="F8" s="3">
        <f>IF(Kostenberechnung!$B8&lt;=40000,Formelberechnung!$C$8,IF(Kostenberechnung!$B8&gt;120000,0,Formelberechnung!$E$8-(Formelberechnung!$D$8*Kostenberechnung!$B8)))</f>
        <v>11.6</v>
      </c>
      <c r="G8" s="3">
        <f t="shared" si="7"/>
        <v>11.6</v>
      </c>
    </row>
    <row r="9" spans="1:12" x14ac:dyDescent="0.25">
      <c r="A9" s="3" t="s">
        <v>20</v>
      </c>
      <c r="B9" s="4">
        <v>9.5</v>
      </c>
      <c r="C9" s="19">
        <f>B9-1.5</f>
        <v>8</v>
      </c>
      <c r="D9" s="3">
        <f>(B9-2.5)/80000</f>
        <v>8.7499999999999999E-5</v>
      </c>
      <c r="E9" s="3">
        <v>12.5</v>
      </c>
      <c r="F9" s="3">
        <f>IF(Kostenberechnung!$B8&lt;=40000,Formelberechnung!$C$9,IF(Kostenberechnung!$B8&gt;120000,0,Formelberechnung!$E$9-(Formelberechnung!$D$9*Kostenberechnung!$B8)))</f>
        <v>8</v>
      </c>
      <c r="G9" s="3">
        <f t="shared" ref="G9" si="8">IF(F9+1&gt;C9,C9,F9+1)</f>
        <v>8</v>
      </c>
    </row>
    <row r="12" spans="1:12" x14ac:dyDescent="0.25">
      <c r="B12" s="20"/>
      <c r="C12" s="21"/>
      <c r="D12" s="21"/>
      <c r="E12" s="21"/>
      <c r="F12" s="21"/>
      <c r="G12" s="21"/>
    </row>
    <row r="13" spans="1:12" x14ac:dyDescent="0.25">
      <c r="B13" s="20"/>
      <c r="C13" s="21"/>
      <c r="D13" s="21"/>
      <c r="E13" s="21"/>
      <c r="F13" s="21"/>
      <c r="G13" s="21"/>
    </row>
    <row r="14" spans="1:12" x14ac:dyDescent="0.25">
      <c r="A14" t="s">
        <v>27</v>
      </c>
    </row>
    <row r="15" spans="1:12" ht="21" x14ac:dyDescent="0.35">
      <c r="A15" s="1" t="s">
        <v>28</v>
      </c>
      <c r="K15">
        <v>11.1</v>
      </c>
      <c r="L15">
        <v>9.5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9228298200A64A832182C725A01DB4" ma:contentTypeVersion="17" ma:contentTypeDescription="Ein neues Dokument erstellen." ma:contentTypeScope="" ma:versionID="3e7761771a1a1f406485805c7b8a8fc3">
  <xsd:schema xmlns:xsd="http://www.w3.org/2001/XMLSchema" xmlns:xs="http://www.w3.org/2001/XMLSchema" xmlns:p="http://schemas.microsoft.com/office/2006/metadata/properties" xmlns:ns2="c0e3a318-b2ff-4a5b-b941-21822052bad6" xmlns:ns3="88173b0c-c13f-4c0f-8c94-2b190db41eac" targetNamespace="http://schemas.microsoft.com/office/2006/metadata/properties" ma:root="true" ma:fieldsID="eafceb4bf1f34ef339e6ed94a3d5b2a2" ns2:_="" ns3:_="">
    <xsd:import namespace="c0e3a318-b2ff-4a5b-b941-21822052bad6"/>
    <xsd:import namespace="88173b0c-c13f-4c0f-8c94-2b190db41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3a318-b2ff-4a5b-b941-21822052b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d8b7d56-9b20-4c69-be00-e709c3af1a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73b0c-c13f-4c0f-8c94-2b190db41ea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28b5d06-41d6-426c-a452-ccf4a27962e7}" ma:internalName="TaxCatchAll" ma:showField="CatchAllData" ma:web="88173b0c-c13f-4c0f-8c94-2b190db41e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173b0c-c13f-4c0f-8c94-2b190db41eac" xsi:nil="true"/>
    <lcf76f155ced4ddcb4097134ff3c332f xmlns="c0e3a318-b2ff-4a5b-b941-21822052bad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B9F24-6146-46C6-B35B-819B9F7AE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e3a318-b2ff-4a5b-b941-21822052bad6"/>
    <ds:schemaRef ds:uri="88173b0c-c13f-4c0f-8c94-2b190db41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EAFC42-8CF7-4112-BD5B-176DB738C150}">
  <ds:schemaRefs>
    <ds:schemaRef ds:uri="http://purl.org/dc/terms/"/>
    <ds:schemaRef ds:uri="88173b0c-c13f-4c0f-8c94-2b190db41ea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0e3a318-b2ff-4a5b-b941-21822052bad6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4D0208-0DBF-4142-8991-609947A378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Kostenberechnung</vt:lpstr>
      <vt:lpstr>Formelberechnung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Caspar Salgo</dc:creator>
  <cp:keywords/>
  <dc:description/>
  <cp:lastModifiedBy>Barny Nicole</cp:lastModifiedBy>
  <cp:revision/>
  <dcterms:created xsi:type="dcterms:W3CDTF">2021-02-12T09:53:51Z</dcterms:created>
  <dcterms:modified xsi:type="dcterms:W3CDTF">2024-10-15T05:41:09Z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0x010100EE9228298200A64A832182C725A01DB4</vt:lpwstr>
  </property>
  <property fmtid="{D5CDD505-2E9C-101B-9397-08002B2CF9AE}" pid="3" name="MediaServiceImageTags">
    <vt:lpwstr/>
  </property>
</Properties>
</file>